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PhDai\Documents\Avion\CPR\WebCPR\www199999\data\"/>
    </mc:Choice>
  </mc:AlternateContent>
  <bookViews>
    <workbookView xWindow="1920" yWindow="0" windowWidth="25200" windowHeight="12135"/>
  </bookViews>
  <sheets>
    <sheet name="Feuil1" sheetId="1" r:id="rId1"/>
  </sheet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9" i="1" l="1"/>
  <c r="D17" i="1"/>
  <c r="D22" i="1"/>
  <c r="D25" i="1"/>
  <c r="J16" i="1"/>
  <c r="D15" i="1"/>
  <c r="D24" i="1"/>
  <c r="D27" i="1"/>
  <c r="I16" i="1"/>
  <c r="J10" i="1"/>
  <c r="J11" i="1"/>
  <c r="J12" i="1"/>
  <c r="J13" i="1"/>
  <c r="J15" i="1"/>
  <c r="I15" i="1"/>
  <c r="J14" i="1"/>
  <c r="I14" i="1"/>
  <c r="I9" i="1"/>
  <c r="I12" i="1"/>
  <c r="I13" i="1"/>
  <c r="I10" i="1"/>
  <c r="I11" i="1"/>
</calcChain>
</file>

<file path=xl/sharedStrings.xml><?xml version="1.0" encoding="utf-8"?>
<sst xmlns="http://schemas.openxmlformats.org/spreadsheetml/2006/main" count="38" uniqueCount="27">
  <si>
    <t xml:space="preserve"> kg</t>
  </si>
  <si>
    <t>Contour</t>
  </si>
  <si>
    <t>Centrage</t>
  </si>
  <si>
    <t>Masse</t>
  </si>
  <si>
    <t>kg</t>
  </si>
  <si>
    <t>Total :</t>
  </si>
  <si>
    <t xml:space="preserve">C.G position </t>
  </si>
  <si>
    <t>m</t>
  </si>
  <si>
    <t xml:space="preserve"> litres</t>
  </si>
  <si>
    <t>Bagages</t>
  </si>
  <si>
    <t>MAX:54kg</t>
  </si>
  <si>
    <t>MAX 758 Kg</t>
  </si>
  <si>
    <t>MAX:98L</t>
  </si>
  <si>
    <t xml:space="preserve">Take-Off Fuel </t>
  </si>
  <si>
    <t>DECOLLAGE</t>
  </si>
  <si>
    <t>ATTERRISSAGE</t>
  </si>
  <si>
    <t>Délestage</t>
  </si>
  <si>
    <t>Renseigner les champs colorés</t>
  </si>
  <si>
    <t>Résultats dans les champs blancs</t>
  </si>
  <si>
    <t>Sièges</t>
  </si>
  <si>
    <t>GAUCHE</t>
  </si>
  <si>
    <t>DROIT</t>
  </si>
  <si>
    <t>DEVIS DE MASSE ET CENTRAGE / C152 F-HFLY</t>
  </si>
  <si>
    <t xml:space="preserve">Masse à vide </t>
  </si>
  <si>
    <t>En référence de la fiche de pesée du 01/12/2016</t>
  </si>
  <si>
    <r>
      <rPr>
        <u/>
        <sz val="12"/>
        <color rgb="FF333399"/>
        <rFont val="Calibri"/>
        <family val="2"/>
        <scheme val="minor"/>
      </rPr>
      <t>Note</t>
    </r>
    <r>
      <rPr>
        <sz val="12"/>
        <color rgb="FF333399"/>
        <rFont val="Calibri"/>
        <family val="2"/>
        <scheme val="minor"/>
      </rPr>
      <t xml:space="preserve"> : ces données doivent être considérées comme une aide et non comme une source de calculs</t>
    </r>
  </si>
  <si>
    <t>AEROCLUB CPR ETAMPES - DERNIERE VERSION EN DATE DU 02 FEVRIER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</si>
</sst>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7" x14ac:knownFonts="1">
    <font>
      <sz val="11"/>
      <color theme="1"/>
      <name val="Calibri"/>
      <family val="2"/>
      <scheme val="minor"/>
    </font>
    <font>
      <u/>
      <sz val="20"/>
      <color indexed="62"/>
      <name val="Arial"/>
      <family val="2"/>
    </font>
    <font>
      <sz val="16"/>
      <color indexed="6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2"/>
      <name val="Arial"/>
      <family val="2"/>
    </font>
    <font>
      <sz val="12"/>
      <color indexed="62"/>
      <name val="Arial"/>
      <family val="2"/>
    </font>
    <font>
      <i/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rgb="FFFFFF00"/>
      <name val="Arial"/>
      <family val="2"/>
    </font>
    <font>
      <sz val="12"/>
      <color rgb="FFFFFF00"/>
      <name val="Arial"/>
      <family val="2"/>
    </font>
    <font>
      <sz val="14"/>
      <color theme="1"/>
      <name val="Calibri"/>
      <family val="2"/>
      <scheme val="minor"/>
    </font>
    <font>
      <sz val="14"/>
      <color indexed="62"/>
      <name val="Arial"/>
      <family val="2"/>
    </font>
    <font>
      <b/>
      <sz val="12"/>
      <color rgb="FFFF0000"/>
      <name val="Arial"/>
      <family val="2"/>
    </font>
    <font>
      <sz val="12"/>
      <color rgb="FF333399"/>
      <name val="Calibri"/>
      <family val="2"/>
      <scheme val="minor"/>
    </font>
    <font>
      <u/>
      <sz val="12"/>
      <color rgb="FF33339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2" borderId="4" xfId="0" applyFill="1" applyBorder="1" applyProtection="1"/>
    <xf numFmtId="0" fontId="0" fillId="2" borderId="0" xfId="0" applyFill="1" applyBorder="1" applyProtection="1"/>
    <xf numFmtId="0" fontId="0" fillId="2" borderId="5" xfId="0" applyFill="1" applyBorder="1" applyProtection="1"/>
    <xf numFmtId="0" fontId="2" fillId="2" borderId="0" xfId="0" applyFont="1" applyFill="1" applyBorder="1" applyProtection="1"/>
    <xf numFmtId="0" fontId="3" fillId="2" borderId="0" xfId="0" applyFont="1" applyFill="1" applyBorder="1" applyAlignment="1" applyProtection="1">
      <alignment horizontal="right"/>
    </xf>
    <xf numFmtId="0" fontId="4" fillId="2" borderId="0" xfId="0" applyFont="1" applyFill="1" applyBorder="1" applyProtection="1"/>
    <xf numFmtId="0" fontId="5" fillId="2" borderId="0" xfId="0" applyFont="1" applyFill="1" applyBorder="1" applyProtection="1"/>
    <xf numFmtId="0" fontId="4" fillId="2" borderId="0" xfId="0" applyFont="1" applyFill="1" applyBorder="1" applyAlignment="1" applyProtection="1">
      <alignment horizontal="right"/>
    </xf>
    <xf numFmtId="164" fontId="0" fillId="2" borderId="0" xfId="0" applyNumberFormat="1" applyFill="1" applyBorder="1" applyProtection="1"/>
    <xf numFmtId="0" fontId="3" fillId="2" borderId="0" xfId="0" applyFont="1" applyFill="1" applyBorder="1" applyProtection="1"/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7" fillId="2" borderId="0" xfId="0" applyFont="1" applyFill="1" applyBorder="1" applyProtection="1"/>
    <xf numFmtId="0" fontId="4" fillId="2" borderId="0" xfId="0" applyFont="1" applyFill="1" applyBorder="1" applyAlignment="1" applyProtection="1">
      <alignment horizontal="left"/>
    </xf>
    <xf numFmtId="0" fontId="8" fillId="2" borderId="0" xfId="0" applyFont="1" applyFill="1" applyBorder="1" applyAlignment="1" applyProtection="1">
      <alignment horizontal="center"/>
    </xf>
    <xf numFmtId="2" fontId="0" fillId="2" borderId="0" xfId="0" applyNumberFormat="1" applyFill="1" applyBorder="1" applyProtection="1"/>
    <xf numFmtId="165" fontId="0" fillId="2" borderId="0" xfId="0" applyNumberFormat="1" applyFill="1" applyBorder="1" applyProtection="1"/>
    <xf numFmtId="2" fontId="0" fillId="2" borderId="4" xfId="0" applyNumberFormat="1" applyFill="1" applyBorder="1" applyProtection="1"/>
    <xf numFmtId="164" fontId="4" fillId="4" borderId="6" xfId="0" applyNumberFormat="1" applyFont="1" applyFill="1" applyBorder="1" applyAlignment="1" applyProtection="1">
      <alignment horizontal="center"/>
      <protection locked="0"/>
    </xf>
    <xf numFmtId="164" fontId="4" fillId="4" borderId="7" xfId="0" applyNumberFormat="1" applyFont="1" applyFill="1" applyBorder="1" applyAlignment="1" applyProtection="1">
      <alignment horizontal="center"/>
      <protection locked="0"/>
    </xf>
    <xf numFmtId="164" fontId="3" fillId="3" borderId="7" xfId="0" applyNumberFormat="1" applyFont="1" applyFill="1" applyBorder="1" applyAlignment="1" applyProtection="1">
      <alignment horizontal="center"/>
    </xf>
    <xf numFmtId="2" fontId="3" fillId="3" borderId="7" xfId="0" applyNumberFormat="1" applyFont="1" applyFill="1" applyBorder="1" applyAlignment="1" applyProtection="1">
      <alignment horizontal="center"/>
    </xf>
    <xf numFmtId="0" fontId="3" fillId="2" borderId="9" xfId="0" applyFont="1" applyFill="1" applyBorder="1" applyAlignment="1" applyProtection="1">
      <alignment horizontal="right"/>
    </xf>
    <xf numFmtId="0" fontId="4" fillId="2" borderId="9" xfId="0" applyFont="1" applyFill="1" applyBorder="1" applyAlignment="1" applyProtection="1">
      <alignment horizontal="left"/>
    </xf>
    <xf numFmtId="0" fontId="3" fillId="2" borderId="2" xfId="0" applyFont="1" applyFill="1" applyBorder="1" applyAlignment="1" applyProtection="1">
      <alignment horizontal="right"/>
    </xf>
    <xf numFmtId="0" fontId="4" fillId="2" borderId="2" xfId="0" applyFont="1" applyFill="1" applyBorder="1" applyAlignment="1" applyProtection="1">
      <alignment horizontal="left"/>
    </xf>
    <xf numFmtId="0" fontId="0" fillId="2" borderId="12" xfId="0" applyFill="1" applyBorder="1" applyProtection="1"/>
    <xf numFmtId="0" fontId="0" fillId="2" borderId="13" xfId="0" applyFill="1" applyBorder="1" applyProtection="1"/>
    <xf numFmtId="0" fontId="9" fillId="2" borderId="11" xfId="0" applyFont="1" applyFill="1" applyBorder="1" applyProtection="1"/>
    <xf numFmtId="0" fontId="9" fillId="2" borderId="12" xfId="0" applyFont="1" applyFill="1" applyBorder="1" applyProtection="1"/>
    <xf numFmtId="0" fontId="10" fillId="2" borderId="0" xfId="0" applyFont="1" applyFill="1" applyBorder="1" applyProtection="1"/>
    <xf numFmtId="0" fontId="11" fillId="2" borderId="0" xfId="0" applyFont="1" applyFill="1" applyBorder="1" applyProtection="1"/>
    <xf numFmtId="0" fontId="11" fillId="2" borderId="5" xfId="0" applyFont="1" applyFill="1" applyBorder="1" applyProtection="1"/>
    <xf numFmtId="0" fontId="11" fillId="2" borderId="10" xfId="0" applyFont="1" applyFill="1" applyBorder="1" applyProtection="1"/>
    <xf numFmtId="11" fontId="3" fillId="2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0" fontId="14" fillId="2" borderId="3" xfId="0" applyFont="1" applyFill="1" applyBorder="1" applyProtection="1"/>
    <xf numFmtId="0" fontId="14" fillId="2" borderId="5" xfId="0" applyFont="1" applyFill="1" applyBorder="1" applyProtection="1"/>
    <xf numFmtId="0" fontId="15" fillId="2" borderId="0" xfId="0" applyFont="1" applyFill="1" applyBorder="1" applyProtection="1"/>
    <xf numFmtId="164" fontId="3" fillId="4" borderId="6" xfId="0" applyNumberFormat="1" applyFont="1" applyFill="1" applyBorder="1" applyAlignment="1" applyProtection="1">
      <alignment horizontal="center"/>
      <protection locked="0"/>
    </xf>
    <xf numFmtId="164" fontId="3" fillId="4" borderId="14" xfId="0" applyNumberFormat="1" applyFont="1" applyFill="1" applyBorder="1" applyAlignment="1" applyProtection="1">
      <alignment horizontal="center"/>
      <protection locked="0"/>
    </xf>
    <xf numFmtId="164" fontId="3" fillId="4" borderId="15" xfId="0" applyNumberFormat="1" applyFont="1" applyFill="1" applyBorder="1" applyAlignment="1" applyProtection="1">
      <alignment horizontal="center"/>
      <protection locked="0"/>
    </xf>
    <xf numFmtId="164" fontId="3" fillId="3" borderId="6" xfId="0" applyNumberFormat="1" applyFont="1" applyFill="1" applyBorder="1" applyAlignment="1" applyProtection="1">
      <alignment horizontal="center"/>
    </xf>
    <xf numFmtId="164" fontId="3" fillId="3" borderId="14" xfId="0" applyNumberFormat="1" applyFont="1" applyFill="1" applyBorder="1" applyAlignment="1" applyProtection="1">
      <alignment horizontal="center"/>
    </xf>
    <xf numFmtId="164" fontId="3" fillId="3" borderId="15" xfId="0" applyNumberFormat="1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1" fillId="2" borderId="2" xfId="0" applyFont="1" applyFill="1" applyBorder="1" applyAlignment="1" applyProtection="1">
      <alignment horizontal="center"/>
    </xf>
    <xf numFmtId="0" fontId="1" fillId="2" borderId="3" xfId="0" applyFont="1" applyFill="1" applyBorder="1" applyAlignment="1" applyProtection="1">
      <alignment horizontal="center"/>
    </xf>
    <xf numFmtId="0" fontId="0" fillId="2" borderId="8" xfId="0" applyFill="1" applyBorder="1" applyAlignment="1" applyProtection="1">
      <alignment horizontal="center"/>
    </xf>
    <xf numFmtId="0" fontId="0" fillId="2" borderId="9" xfId="0" applyFill="1" applyBorder="1" applyAlignment="1" applyProtection="1">
      <alignment horizontal="center"/>
    </xf>
    <xf numFmtId="0" fontId="0" fillId="2" borderId="10" xfId="0" applyFill="1" applyBorder="1" applyAlignment="1" applyProtection="1">
      <alignment horizontal="center"/>
    </xf>
    <xf numFmtId="0" fontId="13" fillId="2" borderId="4" xfId="0" applyFont="1" applyFill="1" applyBorder="1" applyAlignment="1" applyProtection="1">
      <alignment horizontal="center"/>
    </xf>
    <xf numFmtId="0" fontId="12" fillId="0" borderId="0" xfId="0" applyFont="1" applyAlignment="1">
      <alignment horizontal="center"/>
    </xf>
    <xf numFmtId="0" fontId="12" fillId="0" borderId="5" xfId="0" applyFont="1" applyBorder="1" applyAlignment="1">
      <alignment horizontal="center"/>
    </xf>
  </cellXfs>
  <cellStyles count="1">
    <cellStyle name="Normal" xfId="0" builtinId="0"/>
  </cellStyles>
  <dxfs count="2">
    <dxf>
      <font>
        <b/>
        <i val="0"/>
        <strike/>
        <color rgb="FFFF0000"/>
      </font>
      <fill>
        <patternFill>
          <bgColor rgb="FFFFFF00"/>
        </patternFill>
      </fill>
    </dxf>
    <dxf>
      <font>
        <b/>
        <i val="0"/>
        <strike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444816738333"/>
          <c:y val="7.3514694158375804E-2"/>
          <c:w val="0.764185720345953"/>
          <c:h val="0.78144329896907205"/>
        </c:manualLayout>
      </c:layout>
      <c:scatterChart>
        <c:scatterStyle val="lineMarker"/>
        <c:varyColors val="0"/>
        <c:ser>
          <c:idx val="0"/>
          <c:order val="0"/>
          <c:tx>
            <c:v>CONTOUR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Feuil1!$K$11:$K$19</c:f>
              <c:numCache>
                <c:formatCode>0.00</c:formatCode>
                <c:ptCount val="9"/>
                <c:pt idx="0">
                  <c:v>0.93</c:v>
                </c:pt>
                <c:pt idx="1">
                  <c:v>0.93</c:v>
                </c:pt>
                <c:pt idx="2">
                  <c:v>0.83</c:v>
                </c:pt>
                <c:pt idx="3">
                  <c:v>0.83</c:v>
                </c:pt>
                <c:pt idx="4">
                  <c:v>0.79</c:v>
                </c:pt>
                <c:pt idx="5">
                  <c:v>0.79</c:v>
                </c:pt>
              </c:numCache>
            </c:numRef>
          </c:xVal>
          <c:yVal>
            <c:numRef>
              <c:f>Feuil1!$L$11:$L$19</c:f>
              <c:numCache>
                <c:formatCode>0.0</c:formatCode>
                <c:ptCount val="9"/>
                <c:pt idx="0">
                  <c:v>0</c:v>
                </c:pt>
                <c:pt idx="1">
                  <c:v>758</c:v>
                </c:pt>
                <c:pt idx="2">
                  <c:v>758</c:v>
                </c:pt>
                <c:pt idx="3">
                  <c:v>758</c:v>
                </c:pt>
                <c:pt idx="4">
                  <c:v>615</c:v>
                </c:pt>
                <c:pt idx="5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5C-4CE4-8A26-D74C588B8DA5}"/>
            </c:ext>
          </c:extLst>
        </c:ser>
        <c:ser>
          <c:idx val="1"/>
          <c:order val="1"/>
          <c:tx>
            <c:v>Avant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8.73929812593294E-2"/>
                  <c:y val="-1.0306744369669E-16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Vide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651-49E4-8D58-178FFCDAA3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1595203437160901"/>
                  <c:y val="-3.3331097593621902E-3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Pilote+Pax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651-49E4-8D58-178FFCDAA3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Feuil1!$I$9:$I$10</c:f>
              <c:numCache>
                <c:formatCode>0.000</c:formatCode>
                <c:ptCount val="2"/>
                <c:pt idx="0">
                  <c:v>0.77500000000000002</c:v>
                </c:pt>
                <c:pt idx="1">
                  <c:v>0.82709840810419699</c:v>
                </c:pt>
              </c:numCache>
            </c:numRef>
          </c:xVal>
          <c:yVal>
            <c:numRef>
              <c:f>Feuil1!$J$9:$J$10</c:f>
              <c:numCache>
                <c:formatCode>0.0</c:formatCode>
                <c:ptCount val="2"/>
                <c:pt idx="0">
                  <c:v>531</c:v>
                </c:pt>
                <c:pt idx="1">
                  <c:v>691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5C-4CE4-8A26-D74C588B8DA5}"/>
            </c:ext>
          </c:extLst>
        </c:ser>
        <c:ser>
          <c:idx val="3"/>
          <c:order val="2"/>
          <c:tx>
            <c:v>Soute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squar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Feuil1!$I$11:$I$12</c:f>
              <c:numCache>
                <c:formatCode>0.000</c:formatCode>
                <c:ptCount val="2"/>
                <c:pt idx="0">
                  <c:v>0.82709840810419699</c:v>
                </c:pt>
                <c:pt idx="1">
                  <c:v>0.83286637931034491</c:v>
                </c:pt>
              </c:numCache>
            </c:numRef>
          </c:xVal>
          <c:yVal>
            <c:numRef>
              <c:f>Feuil1!$J$11:$J$12</c:f>
              <c:numCache>
                <c:formatCode>0.0</c:formatCode>
                <c:ptCount val="2"/>
                <c:pt idx="0">
                  <c:v>691</c:v>
                </c:pt>
                <c:pt idx="1">
                  <c:v>696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5C-4CE4-8A26-D74C588B8DA5}"/>
            </c:ext>
          </c:extLst>
        </c:ser>
        <c:ser>
          <c:idx val="4"/>
          <c:order val="3"/>
          <c:tx>
            <c:v>Carburant</c:v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square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0.21654563184071601"/>
                  <c:y val="7.1123988618028294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Bagage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35C-4CE4-8A26-D74C588B8DA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45717608671288"/>
                  <c:y val="1.7321343664971799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r>
                      <a:rPr lang="en-US" b="1"/>
                      <a:t>Take-Off</a:t>
                    </a:r>
                  </a:p>
                </c:rich>
              </c:tx>
              <c:spPr>
                <a:noFill/>
                <a:ln w="19050"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35C-4CE4-8A26-D74C588B8DA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Feuil1!$I$13:$I$14</c:f>
              <c:numCache>
                <c:formatCode>0.000</c:formatCode>
                <c:ptCount val="2"/>
                <c:pt idx="0">
                  <c:v>0.83286637931034491</c:v>
                </c:pt>
                <c:pt idx="1">
                  <c:v>0.8520324881141047</c:v>
                </c:pt>
              </c:numCache>
            </c:numRef>
          </c:xVal>
          <c:yVal>
            <c:numRef>
              <c:f>Feuil1!$J$13:$J$14</c:f>
              <c:numCache>
                <c:formatCode>0.0</c:formatCode>
                <c:ptCount val="2"/>
                <c:pt idx="0">
                  <c:v>696</c:v>
                </c:pt>
                <c:pt idx="1">
                  <c:v>757.2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35C-4CE4-8A26-D74C588B8DA5}"/>
            </c:ext>
          </c:extLst>
        </c:ser>
        <c:ser>
          <c:idx val="2"/>
          <c:order val="4"/>
          <c:tx>
            <c:v>Delestage</c:v>
          </c:tx>
          <c:spPr>
            <a:ln w="57150"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0.25152509920694799"/>
                  <c:y val="-6.777475764946400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/>
                    </a:pPr>
                    <a:r>
                      <a:rPr lang="en-US" b="1"/>
                      <a:t>Landing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651-49E4-8D58-178FFCDAA3BE}"/>
                </c:ext>
                <c:ext xmlns:c15="http://schemas.microsoft.com/office/drawing/2012/chart" uri="{CE6537A1-D6FC-4f65-9D91-7224C49458BB}">
                  <c15:layout>
                    <c:manualLayout>
                      <c:w val="0.11220669943029407"/>
                      <c:h val="3.742190418548386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Feuil1!$I$15:$I$16</c:f>
              <c:numCache>
                <c:formatCode>0.00</c:formatCode>
                <c:ptCount val="2"/>
                <c:pt idx="0" formatCode="0.000">
                  <c:v>0.8520324881141047</c:v>
                </c:pt>
                <c:pt idx="1">
                  <c:v>0.84115224625623974</c:v>
                </c:pt>
              </c:numCache>
            </c:numRef>
          </c:xVal>
          <c:yVal>
            <c:numRef>
              <c:f>Feuil1!$J$15:$J$16</c:f>
              <c:numCache>
                <c:formatCode>0.0</c:formatCode>
                <c:ptCount val="2"/>
                <c:pt idx="0">
                  <c:v>757.2</c:v>
                </c:pt>
                <c:pt idx="1">
                  <c:v>721.2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51-49E4-8D58-178FFCDAA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64832"/>
        <c:axId val="180865616"/>
      </c:scatterChart>
      <c:valAx>
        <c:axId val="180864832"/>
        <c:scaling>
          <c:orientation val="minMax"/>
          <c:max val="1"/>
          <c:min val="0.7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66CC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C.G position (m)</a:t>
                </a:r>
              </a:p>
            </c:rich>
          </c:tx>
          <c:layout>
            <c:manualLayout>
              <c:xMode val="edge"/>
              <c:yMode val="edge"/>
              <c:x val="0.48758958321699197"/>
              <c:y val="0.917525773195876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80865616"/>
        <c:crosses val="autoZero"/>
        <c:crossBetween val="midCat"/>
      </c:valAx>
      <c:valAx>
        <c:axId val="180865616"/>
        <c:scaling>
          <c:orientation val="minMax"/>
          <c:max val="900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66CC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Mass (kg)</a:t>
                </a:r>
              </a:p>
            </c:rich>
          </c:tx>
          <c:layout>
            <c:manualLayout>
              <c:xMode val="edge"/>
              <c:yMode val="edge"/>
              <c:x val="3.54609929078014E-2"/>
              <c:y val="0.37525773195876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80864832"/>
        <c:crosses val="autoZero"/>
        <c:crossBetween val="midCat"/>
        <c:majorUnit val="50"/>
        <c:min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154782</xdr:colOff>
      <xdr:row>4</xdr:row>
      <xdr:rowOff>166688</xdr:rowOff>
    </xdr:from>
    <xdr:to>
      <xdr:col>13</xdr:col>
      <xdr:colOff>609600</xdr:colOff>
      <xdr:row>28</xdr:row>
      <xdr:rowOff>47625</xdr:rowOff>
    </xdr:to>
    <xdr:graphicFrame macro="">
      <xdr:nvGraphicFramePr>
        <xdr:cNvPr id="3" name="Graphique 2" title="CG (m)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742950</xdr:colOff>
      <xdr:row>1</xdr:row>
      <xdr:rowOff>132374</xdr:rowOff>
    </xdr:from>
    <xdr:to>
      <xdr:col>13</xdr:col>
      <xdr:colOff>531902</xdr:colOff>
      <xdr:row>3</xdr:row>
      <xdr:rowOff>99899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332399"/>
          <a:ext cx="224640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1</xdr:row>
      <xdr:rowOff>133350</xdr:rowOff>
    </xdr:from>
    <xdr:to>
      <xdr:col>2</xdr:col>
      <xdr:colOff>1178169</xdr:colOff>
      <xdr:row>3</xdr:row>
      <xdr:rowOff>100875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1" t="36524" r="12911" b="32812"/>
        <a:stretch/>
      </xdr:blipFill>
      <xdr:spPr>
        <a:xfrm>
          <a:off x="914399" y="333375"/>
          <a:ext cx="2244970" cy="7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"/>
  <sheetViews>
    <sheetView tabSelected="1" zoomScaleNormal="100" workbookViewId="0">
      <selection activeCell="D12" sqref="D12"/>
    </sheetView>
  </sheetViews>
  <sheetFormatPr baseColWidth="10" defaultRowHeight="15" x14ac:dyDescent="0.25"/>
  <cols>
    <col min="2" max="2" width="18.28515625" customWidth="1"/>
    <col min="3" max="3" width="18" customWidth="1"/>
    <col min="6" max="6" width="16" customWidth="1"/>
    <col min="11" max="11" width="14" customWidth="1"/>
  </cols>
  <sheetData>
    <row r="1" spans="2:14" ht="15.75" thickBot="1" x14ac:dyDescent="0.3"/>
    <row r="2" spans="2:14" ht="43.5" customHeight="1" x14ac:dyDescent="0.35">
      <c r="B2" s="46" t="s">
        <v>22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8"/>
    </row>
    <row r="3" spans="2:14" ht="15.75" customHeight="1" x14ac:dyDescent="0.3">
      <c r="B3" s="52" t="s">
        <v>24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4"/>
    </row>
    <row r="4" spans="2:14" ht="15.75" thickBot="1" x14ac:dyDescent="0.3">
      <c r="B4" s="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3"/>
    </row>
    <row r="5" spans="2:14" ht="16.5" thickBot="1" x14ac:dyDescent="0.3">
      <c r="B5" s="1"/>
      <c r="C5" s="2"/>
      <c r="D5" s="40" t="s">
        <v>17</v>
      </c>
      <c r="E5" s="41"/>
      <c r="F5" s="42"/>
      <c r="G5" s="2"/>
      <c r="H5" s="2"/>
      <c r="I5" s="2"/>
      <c r="J5" s="2"/>
      <c r="K5" s="2"/>
      <c r="L5" s="2"/>
      <c r="M5" s="2"/>
      <c r="N5" s="3"/>
    </row>
    <row r="6" spans="2:14" ht="16.5" thickBot="1" x14ac:dyDescent="0.3">
      <c r="B6" s="1"/>
      <c r="C6" s="2"/>
      <c r="D6" s="43" t="s">
        <v>18</v>
      </c>
      <c r="E6" s="44"/>
      <c r="F6" s="45"/>
      <c r="G6" s="2"/>
      <c r="H6" s="2"/>
      <c r="I6" s="2"/>
      <c r="J6" s="2"/>
      <c r="K6" s="2"/>
      <c r="L6" s="2"/>
      <c r="M6" s="2"/>
      <c r="N6" s="3"/>
    </row>
    <row r="7" spans="2:14" ht="20.25" x14ac:dyDescent="0.3">
      <c r="B7" s="1"/>
      <c r="C7" s="4"/>
      <c r="D7" s="2"/>
      <c r="E7" s="2"/>
      <c r="F7" s="2"/>
      <c r="G7" s="2"/>
      <c r="H7" s="2"/>
      <c r="I7" s="2"/>
      <c r="J7" s="2"/>
      <c r="K7" s="2"/>
      <c r="L7" s="2"/>
      <c r="M7" s="2"/>
      <c r="N7" s="3"/>
    </row>
    <row r="8" spans="2:14" ht="15.75" x14ac:dyDescent="0.25">
      <c r="B8" s="1"/>
      <c r="C8" s="5" t="s">
        <v>23</v>
      </c>
      <c r="D8" s="6">
        <v>531</v>
      </c>
      <c r="E8" s="6" t="s">
        <v>4</v>
      </c>
      <c r="F8" s="31"/>
      <c r="G8" s="2"/>
      <c r="H8" s="2"/>
      <c r="I8" s="2"/>
      <c r="J8" s="2"/>
      <c r="K8" s="7" t="s">
        <v>1</v>
      </c>
      <c r="L8" s="7"/>
      <c r="M8" s="2"/>
      <c r="N8" s="3"/>
    </row>
    <row r="9" spans="2:14" ht="16.5" thickBot="1" x14ac:dyDescent="0.3">
      <c r="B9" s="1"/>
      <c r="C9" s="8"/>
      <c r="D9" s="35" t="s">
        <v>20</v>
      </c>
      <c r="E9" s="35" t="s">
        <v>21</v>
      </c>
      <c r="F9" s="32"/>
      <c r="G9" s="2"/>
      <c r="H9" s="2"/>
      <c r="I9" s="17">
        <f>J9*0.775/J9</f>
        <v>0.77500000000000002</v>
      </c>
      <c r="J9" s="9">
        <f>D8</f>
        <v>531</v>
      </c>
      <c r="K9" s="9" t="s">
        <v>2</v>
      </c>
      <c r="L9" s="9" t="s">
        <v>3</v>
      </c>
      <c r="M9" s="2"/>
      <c r="N9" s="3"/>
    </row>
    <row r="10" spans="2:14" ht="16.5" thickBot="1" x14ac:dyDescent="0.3">
      <c r="B10" s="1"/>
      <c r="C10" s="5" t="s">
        <v>19</v>
      </c>
      <c r="D10" s="19">
        <v>75</v>
      </c>
      <c r="E10" s="20">
        <v>85</v>
      </c>
      <c r="F10" s="6" t="s">
        <v>4</v>
      </c>
      <c r="G10" s="2"/>
      <c r="H10" s="2"/>
      <c r="I10" s="17">
        <f xml:space="preserve"> ((J9 *I9 +(D10+E10) * 1 ) /(J9+D10+E10) )</f>
        <v>0.82709840810419699</v>
      </c>
      <c r="J10" s="9">
        <f>D10+E10+J9</f>
        <v>691</v>
      </c>
      <c r="K10" s="9"/>
      <c r="L10" s="9"/>
      <c r="M10" s="2"/>
      <c r="N10" s="3"/>
    </row>
    <row r="11" spans="2:14" ht="16.5" thickBot="1" x14ac:dyDescent="0.3">
      <c r="B11" s="1"/>
      <c r="C11" s="8"/>
      <c r="D11" s="10"/>
      <c r="E11" s="6"/>
      <c r="F11" s="32"/>
      <c r="G11" s="2"/>
      <c r="H11" s="2"/>
      <c r="I11" s="17">
        <f>I10</f>
        <v>0.82709840810419699</v>
      </c>
      <c r="J11" s="9">
        <f>J10</f>
        <v>691</v>
      </c>
      <c r="K11" s="16">
        <v>0.93</v>
      </c>
      <c r="L11" s="9">
        <v>0</v>
      </c>
      <c r="M11" s="2"/>
      <c r="N11" s="3"/>
    </row>
    <row r="12" spans="2:14" ht="16.5" thickBot="1" x14ac:dyDescent="0.3">
      <c r="B12" s="1"/>
      <c r="C12" s="5" t="s">
        <v>9</v>
      </c>
      <c r="D12" s="20">
        <v>5</v>
      </c>
      <c r="E12" s="6" t="s">
        <v>0</v>
      </c>
      <c r="F12" s="36" t="s">
        <v>10</v>
      </c>
      <c r="G12" s="2"/>
      <c r="H12" s="2"/>
      <c r="I12" s="17">
        <f>((J9*I9+(D10+E10)*1+D12*1.63)/(J9+E10+D10+D12))</f>
        <v>0.83286637931034491</v>
      </c>
      <c r="J12" s="9">
        <f>J11+D12</f>
        <v>696</v>
      </c>
      <c r="K12" s="16">
        <v>0.93</v>
      </c>
      <c r="L12" s="9">
        <v>758</v>
      </c>
      <c r="M12" s="2"/>
      <c r="N12" s="3"/>
    </row>
    <row r="13" spans="2:14" ht="16.5" thickBot="1" x14ac:dyDescent="0.3">
      <c r="B13" s="1"/>
      <c r="C13" s="8"/>
      <c r="D13" s="6"/>
      <c r="E13" s="6"/>
      <c r="F13" s="32"/>
      <c r="G13" s="2"/>
      <c r="H13" s="2"/>
      <c r="I13" s="17">
        <f>I12</f>
        <v>0.83286637931034491</v>
      </c>
      <c r="J13" s="9">
        <f>J12</f>
        <v>696</v>
      </c>
      <c r="K13" s="16">
        <v>0.83</v>
      </c>
      <c r="L13" s="9">
        <v>758</v>
      </c>
      <c r="M13" s="2"/>
      <c r="N13" s="3"/>
    </row>
    <row r="14" spans="2:14" ht="16.5" thickBot="1" x14ac:dyDescent="0.3">
      <c r="B14" s="1"/>
      <c r="C14" s="5" t="s">
        <v>13</v>
      </c>
      <c r="D14" s="20">
        <v>85</v>
      </c>
      <c r="E14" s="6" t="s">
        <v>8</v>
      </c>
      <c r="F14" s="36" t="s">
        <v>12</v>
      </c>
      <c r="G14" s="2"/>
      <c r="H14" s="2"/>
      <c r="I14" s="17">
        <f>D24</f>
        <v>0.8520324881141047</v>
      </c>
      <c r="J14" s="9">
        <f>J13+D15</f>
        <v>757.2</v>
      </c>
      <c r="K14" s="16">
        <v>0.83</v>
      </c>
      <c r="L14" s="9">
        <v>758</v>
      </c>
      <c r="M14" s="2"/>
      <c r="N14" s="3"/>
    </row>
    <row r="15" spans="2:14" ht="16.5" thickBot="1" x14ac:dyDescent="0.3">
      <c r="B15" s="18"/>
      <c r="C15" s="6"/>
      <c r="D15" s="11">
        <f>D14*0.72</f>
        <v>61.199999999999996</v>
      </c>
      <c r="E15" s="12" t="s">
        <v>4</v>
      </c>
      <c r="F15" s="32"/>
      <c r="G15" s="2"/>
      <c r="H15" s="2"/>
      <c r="I15" s="17">
        <f>D24</f>
        <v>0.8520324881141047</v>
      </c>
      <c r="J15" s="9">
        <f>J13+D15</f>
        <v>757.2</v>
      </c>
      <c r="K15" s="16">
        <v>0.79</v>
      </c>
      <c r="L15" s="9">
        <v>615</v>
      </c>
      <c r="M15" s="2"/>
      <c r="N15" s="3"/>
    </row>
    <row r="16" spans="2:14" ht="16.5" thickBot="1" x14ac:dyDescent="0.3">
      <c r="B16" s="18"/>
      <c r="C16" s="5" t="s">
        <v>16</v>
      </c>
      <c r="D16" s="20">
        <v>50</v>
      </c>
      <c r="E16" s="6" t="s">
        <v>8</v>
      </c>
      <c r="F16" s="31"/>
      <c r="G16" s="2"/>
      <c r="H16" s="2"/>
      <c r="I16" s="16">
        <f>D27</f>
        <v>0.84115224625623974</v>
      </c>
      <c r="J16" s="9">
        <f>D25</f>
        <v>721.2</v>
      </c>
      <c r="K16" s="16">
        <v>0.79</v>
      </c>
      <c r="L16" s="9">
        <v>0</v>
      </c>
      <c r="M16" s="2"/>
      <c r="N16" s="3"/>
    </row>
    <row r="17" spans="2:14" ht="15.75" x14ac:dyDescent="0.25">
      <c r="B17" s="18"/>
      <c r="C17" s="6"/>
      <c r="D17" s="11">
        <f>D16*0.72</f>
        <v>36</v>
      </c>
      <c r="E17" s="12" t="s">
        <v>4</v>
      </c>
      <c r="F17" s="32"/>
      <c r="G17" s="2"/>
      <c r="H17" s="2"/>
      <c r="I17" s="2"/>
      <c r="J17" s="2"/>
      <c r="K17" s="16"/>
      <c r="L17" s="9"/>
      <c r="M17" s="2"/>
      <c r="N17" s="3"/>
    </row>
    <row r="18" spans="2:14" ht="15.75" x14ac:dyDescent="0.25">
      <c r="B18" s="18"/>
      <c r="C18" s="6"/>
      <c r="D18" s="11"/>
      <c r="E18" s="12"/>
      <c r="F18" s="32"/>
      <c r="G18" s="2"/>
      <c r="H18" s="2"/>
      <c r="I18" s="2"/>
      <c r="J18" s="2"/>
      <c r="K18" s="16"/>
      <c r="L18" s="9"/>
      <c r="M18" s="2"/>
      <c r="N18" s="3"/>
    </row>
    <row r="19" spans="2:14" ht="15.75" x14ac:dyDescent="0.25">
      <c r="B19" s="18"/>
      <c r="C19" s="6"/>
      <c r="D19" s="11"/>
      <c r="E19" s="12"/>
      <c r="F19" s="32"/>
      <c r="G19" s="2"/>
      <c r="H19" s="2"/>
      <c r="I19" s="2"/>
      <c r="J19" s="2"/>
      <c r="K19" s="16"/>
      <c r="L19" s="9"/>
      <c r="M19" s="2"/>
      <c r="N19" s="3"/>
    </row>
    <row r="20" spans="2:14" ht="15.75" x14ac:dyDescent="0.25">
      <c r="B20" s="1"/>
      <c r="C20" s="13"/>
      <c r="D20" s="6"/>
      <c r="E20" s="6"/>
      <c r="F20" s="32"/>
      <c r="G20" s="2"/>
      <c r="H20" s="2"/>
      <c r="I20" s="2"/>
      <c r="J20" s="2"/>
      <c r="K20" s="16"/>
      <c r="L20" s="9"/>
      <c r="M20" s="2"/>
      <c r="N20" s="3"/>
    </row>
    <row r="21" spans="2:14" ht="21" thickBot="1" x14ac:dyDescent="0.35">
      <c r="B21" s="1"/>
      <c r="C21" s="4" t="s">
        <v>5</v>
      </c>
      <c r="D21" s="6"/>
      <c r="E21" s="6"/>
      <c r="F21" s="32"/>
      <c r="G21" s="2"/>
      <c r="H21" s="2"/>
      <c r="I21" s="2"/>
      <c r="J21" s="2"/>
      <c r="K21" s="2"/>
      <c r="L21" s="2"/>
      <c r="M21" s="2"/>
      <c r="N21" s="3"/>
    </row>
    <row r="22" spans="2:14" ht="19.5" thickBot="1" x14ac:dyDescent="0.35">
      <c r="B22" s="29" t="s">
        <v>14</v>
      </c>
      <c r="C22" s="25" t="s">
        <v>3</v>
      </c>
      <c r="D22" s="21">
        <f>531+D10+E10+D12+D14*0.72</f>
        <v>757.2</v>
      </c>
      <c r="E22" s="26" t="s">
        <v>0</v>
      </c>
      <c r="F22" s="37" t="s">
        <v>11</v>
      </c>
      <c r="G22" s="2"/>
      <c r="H22" s="2"/>
      <c r="I22" s="2"/>
      <c r="J22" s="2"/>
      <c r="K22" s="2"/>
      <c r="L22" s="2"/>
      <c r="M22" s="2"/>
      <c r="N22" s="3"/>
    </row>
    <row r="23" spans="2:14" ht="16.5" thickBot="1" x14ac:dyDescent="0.3">
      <c r="B23" s="27"/>
      <c r="C23" s="8"/>
      <c r="D23" s="6"/>
      <c r="E23" s="6"/>
      <c r="F23" s="33"/>
      <c r="G23" s="2"/>
      <c r="H23" s="2"/>
      <c r="I23" s="2"/>
      <c r="J23" s="2"/>
      <c r="K23" s="2"/>
      <c r="L23" s="2"/>
      <c r="M23" s="2"/>
      <c r="N23" s="3"/>
    </row>
    <row r="24" spans="2:14" ht="16.5" thickBot="1" x14ac:dyDescent="0.3">
      <c r="B24" s="28"/>
      <c r="C24" s="23" t="s">
        <v>6</v>
      </c>
      <c r="D24" s="22">
        <f>(531*0.775+(D10+E10)*1+D15*1.07+D12*1.63)/D22</f>
        <v>0.8520324881141047</v>
      </c>
      <c r="E24" s="24" t="s">
        <v>7</v>
      </c>
      <c r="F24" s="34"/>
      <c r="G24" s="2"/>
      <c r="H24" s="2"/>
      <c r="I24" s="2"/>
      <c r="J24" s="2"/>
      <c r="K24" s="2"/>
      <c r="L24" s="2"/>
      <c r="M24" s="2"/>
      <c r="N24" s="3"/>
    </row>
    <row r="25" spans="2:14" ht="19.5" thickBot="1" x14ac:dyDescent="0.35">
      <c r="B25" s="30" t="s">
        <v>15</v>
      </c>
      <c r="C25" s="5" t="s">
        <v>3</v>
      </c>
      <c r="D25" s="21">
        <f>D22-D17</f>
        <v>721.2</v>
      </c>
      <c r="E25" s="14" t="s">
        <v>0</v>
      </c>
      <c r="F25" s="38" t="s">
        <v>11</v>
      </c>
      <c r="G25" s="2"/>
      <c r="H25" s="2"/>
      <c r="I25" s="2"/>
      <c r="J25" s="2"/>
      <c r="K25" s="2"/>
      <c r="L25" s="2"/>
      <c r="M25" s="2"/>
      <c r="N25" s="3"/>
    </row>
    <row r="26" spans="2:14" ht="16.5" thickBot="1" x14ac:dyDescent="0.3">
      <c r="B26" s="27"/>
      <c r="C26" s="8"/>
      <c r="D26" s="6"/>
      <c r="E26" s="6"/>
      <c r="F26" s="33"/>
      <c r="G26" s="2"/>
      <c r="H26" s="2"/>
      <c r="I26" s="2"/>
      <c r="J26" s="2"/>
      <c r="K26" s="2"/>
      <c r="L26" s="2"/>
      <c r="M26" s="2"/>
      <c r="N26" s="3"/>
    </row>
    <row r="27" spans="2:14" ht="16.5" thickBot="1" x14ac:dyDescent="0.3">
      <c r="B27" s="28"/>
      <c r="C27" s="23" t="s">
        <v>6</v>
      </c>
      <c r="D27" s="22">
        <f>((D22*D24)-(D17*1.07))/D25</f>
        <v>0.84115224625623974</v>
      </c>
      <c r="E27" s="24" t="s">
        <v>7</v>
      </c>
      <c r="F27" s="34"/>
      <c r="G27" s="2"/>
      <c r="H27" s="2"/>
      <c r="I27" s="2"/>
      <c r="J27" s="2"/>
      <c r="K27" s="2"/>
      <c r="L27" s="2"/>
      <c r="M27" s="2"/>
      <c r="N27" s="3"/>
    </row>
    <row r="28" spans="2:14" x14ac:dyDescent="0.25">
      <c r="B28" s="1"/>
      <c r="C28" s="2"/>
      <c r="D28" s="15"/>
      <c r="E28" s="15"/>
      <c r="F28" s="2"/>
      <c r="G28" s="2"/>
      <c r="H28" s="2"/>
      <c r="I28" s="2"/>
      <c r="J28" s="2"/>
      <c r="K28" s="2"/>
      <c r="L28" s="2"/>
      <c r="M28" s="2"/>
      <c r="N28" s="3"/>
    </row>
    <row r="29" spans="2:14" x14ac:dyDescent="0.25">
      <c r="B29" s="1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3"/>
    </row>
    <row r="30" spans="2:14" ht="15.75" x14ac:dyDescent="0.25">
      <c r="B30" s="1"/>
      <c r="C30" s="39" t="s">
        <v>25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</row>
    <row r="31" spans="2:14" x14ac:dyDescent="0.25">
      <c r="B31" s="1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</row>
    <row r="32" spans="2:14" ht="15.75" thickBot="1" x14ac:dyDescent="0.3">
      <c r="B32" s="49" t="s">
        <v>26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1"/>
    </row>
  </sheetData>
  <sheetProtection algorithmName="SHA-512" hashValue="DttnjLWZfMr9eKmI9Dxc57sRwKNhPj3NVzuSvCSpdqhwD/q6p849lY9SaSLRORzIvFmqhA6/jrWI63LON93lKA==" saltValue="KHba/QJwJizFxRvNGxDEmQ==" spinCount="100000" sheet="1" objects="1" scenarios="1" selectLockedCells="1"/>
  <mergeCells count="5">
    <mergeCell ref="D5:F5"/>
    <mergeCell ref="D6:F6"/>
    <mergeCell ref="B2:N2"/>
    <mergeCell ref="B32:N32"/>
    <mergeCell ref="B3:N3"/>
  </mergeCells>
  <conditionalFormatting sqref="D22">
    <cfRule type="cellIs" dxfId="1" priority="3" operator="greaterThan">
      <formula>758</formula>
    </cfRule>
  </conditionalFormatting>
  <conditionalFormatting sqref="D25">
    <cfRule type="cellIs" dxfId="0" priority="2" operator="greaterThan">
      <formula>758</formula>
    </cfRule>
  </conditionalFormatting>
  <pageMargins left="0.7" right="0.7" top="0.75" bottom="0.75" header="0.3" footer="0.3"/>
  <pageSetup paperSize="9" orientation="portrait" r:id="rId1"/>
  <ignoredErrors>
    <ignoredError sqref="D22" emptyCellReference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Corsair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FADEL SAMI</dc:creator>
  <cp:lastModifiedBy>Philippe Dailly</cp:lastModifiedBy>
  <cp:lastPrinted>2019-02-01T17:03:52Z</cp:lastPrinted>
  <dcterms:created xsi:type="dcterms:W3CDTF">2016-04-16T13:37:16Z</dcterms:created>
  <dcterms:modified xsi:type="dcterms:W3CDTF">2019-02-02T17:14:29Z</dcterms:modified>
</cp:coreProperties>
</file>